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480" yWindow="0" windowWidth="30840" windowHeight="19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26" i="1"/>
  <c r="H27" i="1"/>
  <c r="H26" i="1"/>
  <c r="G4" i="1"/>
  <c r="G5" i="1"/>
  <c r="G3" i="1"/>
  <c r="I4" i="1"/>
  <c r="E4" i="1"/>
  <c r="H4" i="1"/>
  <c r="J4" i="1"/>
  <c r="I5" i="1"/>
  <c r="E5" i="1"/>
  <c r="H5" i="1"/>
  <c r="J5" i="1"/>
  <c r="I3" i="1"/>
  <c r="E3" i="1"/>
  <c r="H3" i="1"/>
  <c r="J3" i="1"/>
  <c r="K3" i="1"/>
  <c r="D33" i="1"/>
  <c r="C48" i="1"/>
  <c r="I10" i="1"/>
  <c r="K10" i="1"/>
  <c r="D37" i="1"/>
  <c r="D48" i="1"/>
  <c r="I17" i="1"/>
  <c r="K17" i="1"/>
  <c r="D41" i="1"/>
  <c r="E48" i="1"/>
  <c r="I22" i="1"/>
  <c r="K22" i="1"/>
  <c r="D43" i="1"/>
  <c r="F48" i="1"/>
  <c r="K4" i="1"/>
  <c r="D34" i="1"/>
  <c r="C50" i="1"/>
  <c r="I9" i="1"/>
  <c r="K9" i="1"/>
  <c r="D36" i="1"/>
  <c r="D50" i="1"/>
  <c r="I16" i="1"/>
  <c r="K16" i="1"/>
  <c r="D40" i="1"/>
  <c r="E50" i="1"/>
  <c r="I23" i="1"/>
  <c r="K23" i="1"/>
  <c r="D44" i="1"/>
  <c r="F50" i="1"/>
  <c r="K5" i="1"/>
  <c r="D35" i="1"/>
  <c r="C52" i="1"/>
  <c r="D52" i="1"/>
  <c r="E52" i="1"/>
  <c r="F52" i="1"/>
  <c r="C54" i="1"/>
  <c r="I11" i="1"/>
  <c r="K11" i="1"/>
  <c r="D38" i="1"/>
  <c r="D54" i="1"/>
  <c r="I15" i="1"/>
  <c r="K15" i="1"/>
  <c r="D39" i="1"/>
  <c r="E54" i="1"/>
  <c r="I21" i="1"/>
  <c r="K21" i="1"/>
  <c r="D42" i="1"/>
  <c r="F54" i="1"/>
  <c r="C56" i="1"/>
  <c r="D56" i="1"/>
  <c r="E56" i="1"/>
  <c r="F56" i="1"/>
  <c r="H49" i="1"/>
  <c r="J49" i="1"/>
  <c r="H50" i="1"/>
  <c r="J50" i="1"/>
  <c r="H51" i="1"/>
  <c r="J51" i="1"/>
  <c r="H52" i="1"/>
  <c r="J52" i="1"/>
  <c r="H53" i="1"/>
  <c r="J53" i="1"/>
  <c r="H54" i="1"/>
  <c r="J54" i="1"/>
  <c r="H55" i="1"/>
  <c r="J55" i="1"/>
  <c r="H56" i="1"/>
  <c r="J56" i="1"/>
  <c r="H57" i="1"/>
  <c r="J57" i="1"/>
  <c r="H58" i="1"/>
  <c r="J58" i="1"/>
  <c r="H59" i="1"/>
  <c r="J59" i="1"/>
  <c r="H48" i="1"/>
  <c r="J48" i="1"/>
  <c r="H22" i="1"/>
  <c r="H23" i="1"/>
  <c r="H21" i="1"/>
  <c r="H16" i="1"/>
  <c r="J16" i="1"/>
  <c r="H17" i="1"/>
  <c r="J17" i="1"/>
  <c r="H15" i="1"/>
  <c r="J15" i="1"/>
  <c r="J22" i="1"/>
  <c r="J23" i="1"/>
  <c r="J21" i="1"/>
  <c r="H10" i="1"/>
  <c r="J10" i="1"/>
  <c r="H11" i="1"/>
  <c r="J11" i="1"/>
  <c r="H9" i="1"/>
  <c r="J9" i="1"/>
</calcChain>
</file>

<file path=xl/sharedStrings.xml><?xml version="1.0" encoding="utf-8"?>
<sst xmlns="http://schemas.openxmlformats.org/spreadsheetml/2006/main" count="129" uniqueCount="53">
  <si>
    <t>r</t>
  </si>
  <si>
    <t>h</t>
  </si>
  <si>
    <t>SA</t>
  </si>
  <si>
    <t>V</t>
  </si>
  <si>
    <t>b</t>
  </si>
  <si>
    <t>cyl</t>
  </si>
  <si>
    <t>cyl2</t>
  </si>
  <si>
    <t>cyltall</t>
  </si>
  <si>
    <t>C</t>
  </si>
  <si>
    <t>2πr</t>
  </si>
  <si>
    <t>P</t>
  </si>
  <si>
    <t>B</t>
  </si>
  <si>
    <t>Class Set</t>
  </si>
  <si>
    <t>Total per Teacher set (10)</t>
  </si>
  <si>
    <t>You will have 2 of each set below</t>
  </si>
  <si>
    <t>2B+Ph</t>
  </si>
  <si>
    <t>Bh</t>
  </si>
  <si>
    <t>2B+2πrh</t>
  </si>
  <si>
    <t>a</t>
  </si>
  <si>
    <t>(ba)/2</t>
  </si>
  <si>
    <t>s1+s2+s3</t>
  </si>
  <si>
    <t>s1</t>
  </si>
  <si>
    <t>s2</t>
  </si>
  <si>
    <t>s3</t>
  </si>
  <si>
    <t>EqTriprism</t>
  </si>
  <si>
    <t>EqTriprism2</t>
  </si>
  <si>
    <t>EqTriprismtall</t>
  </si>
  <si>
    <t>rttriprism</t>
  </si>
  <si>
    <t>rttriprism2</t>
  </si>
  <si>
    <t>rttriprismtall</t>
  </si>
  <si>
    <t>(1/2)ba</t>
  </si>
  <si>
    <t>paraprism</t>
  </si>
  <si>
    <t>paraprism2</t>
  </si>
  <si>
    <t>paraprismtall</t>
  </si>
  <si>
    <t>4*b</t>
  </si>
  <si>
    <t>ba</t>
  </si>
  <si>
    <t>Part #</t>
  </si>
  <si>
    <t>Cost</t>
  </si>
  <si>
    <t>Stability</t>
  </si>
  <si>
    <t>Size</t>
  </si>
  <si>
    <t>Visability</t>
  </si>
  <si>
    <t>y</t>
  </si>
  <si>
    <t>n</t>
  </si>
  <si>
    <t>Quanity to produce of each</t>
  </si>
  <si>
    <t>Part Num</t>
  </si>
  <si>
    <r>
      <t>πr</t>
    </r>
    <r>
      <rPr>
        <sz val="8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h</t>
    </r>
  </si>
  <si>
    <r>
      <t>πr</t>
    </r>
    <r>
      <rPr>
        <sz val="8"/>
        <color theme="1"/>
        <rFont val="Calibri"/>
        <scheme val="minor"/>
      </rPr>
      <t>2</t>
    </r>
  </si>
  <si>
    <t>Single Sticker</t>
  </si>
  <si>
    <t>w</t>
  </si>
  <si>
    <t>4 Part Sticker</t>
  </si>
  <si>
    <t>Adv. Group</t>
  </si>
  <si>
    <t>Low group</t>
  </si>
  <si>
    <t>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</si>
</sst>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4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14" applyFont="1" applyFill="1"/>
    <xf numFmtId="0" fontId="0" fillId="2" borderId="0" xfId="0" applyFill="1"/>
    <xf numFmtId="0" fontId="0" fillId="0" borderId="0" xfId="0" applyAlignment="1">
      <alignment horizontal="center" vertical="center"/>
    </xf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/>
  </cellXfs>
  <cellStyles count="27">
    <cellStyle name="Comma" xfId="1" builtinId="3"/>
    <cellStyle name="Currency" xfId="14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1" zoomScale="150" zoomScaleNormal="150" zoomScalePageLayoutView="150" workbookViewId="0">
      <selection activeCell="H48" sqref="H48"/>
    </sheetView>
  </sheetViews>
  <sheetFormatPr baseColWidth="10" defaultRowHeight="15" x14ac:dyDescent="0"/>
  <cols>
    <col min="1" max="1" width="4.33203125" style="6" customWidth="1"/>
    <col min="2" max="2" width="12.1640625" customWidth="1"/>
    <col min="3" max="3" width="6.83203125" customWidth="1"/>
    <col min="4" max="4" width="8" customWidth="1"/>
    <col min="5" max="5" width="6.83203125" customWidth="1"/>
    <col min="6" max="6" width="7.5" customWidth="1"/>
    <col min="7" max="7" width="9.33203125" customWidth="1"/>
    <col min="8" max="8" width="8.83203125" customWidth="1"/>
    <col min="9" max="9" width="9.33203125" customWidth="1"/>
    <col min="10" max="10" width="10.33203125" customWidth="1"/>
  </cols>
  <sheetData>
    <row r="1" spans="1:11" s="2" customFormat="1">
      <c r="A1" s="20" t="s">
        <v>36</v>
      </c>
      <c r="C1" s="2" t="s">
        <v>21</v>
      </c>
      <c r="D1" s="2" t="s">
        <v>22</v>
      </c>
      <c r="E1" s="2" t="s">
        <v>23</v>
      </c>
      <c r="F1" s="2" t="s">
        <v>1</v>
      </c>
      <c r="G1" s="12"/>
      <c r="H1" s="2" t="s">
        <v>10</v>
      </c>
      <c r="I1" s="2" t="s">
        <v>11</v>
      </c>
      <c r="J1" s="2" t="s">
        <v>2</v>
      </c>
      <c r="K1" s="2" t="s">
        <v>3</v>
      </c>
    </row>
    <row r="2" spans="1:11" s="2" customFormat="1">
      <c r="A2" s="20"/>
      <c r="C2" s="2" t="s">
        <v>4</v>
      </c>
      <c r="D2" s="2" t="s">
        <v>18</v>
      </c>
      <c r="G2" s="12" t="s">
        <v>18</v>
      </c>
      <c r="H2" s="2" t="s">
        <v>20</v>
      </c>
      <c r="I2" s="3" t="s">
        <v>30</v>
      </c>
      <c r="J2" s="2" t="s">
        <v>15</v>
      </c>
      <c r="K2" s="2" t="s">
        <v>16</v>
      </c>
    </row>
    <row r="3" spans="1:11" s="7" customFormat="1">
      <c r="A3" s="8">
        <v>1</v>
      </c>
      <c r="B3" s="7" t="s">
        <v>27</v>
      </c>
      <c r="C3" s="16">
        <v>30</v>
      </c>
      <c r="D3" s="16">
        <v>30</v>
      </c>
      <c r="E3" s="16">
        <f>SQRT((C3*C3)+(D3*D3))</f>
        <v>42.426406871192853</v>
      </c>
      <c r="F3" s="16">
        <v>50</v>
      </c>
      <c r="G3" s="16">
        <f>D3</f>
        <v>30</v>
      </c>
      <c r="H3" s="16">
        <f>C3+D3+E3</f>
        <v>102.42640687119285</v>
      </c>
      <c r="I3" s="16">
        <f>(C3*D3)/2</f>
        <v>450</v>
      </c>
      <c r="J3" s="16">
        <f>(2*I3)+(H3*F3)</f>
        <v>6021.3203435596424</v>
      </c>
      <c r="K3" s="16">
        <f>I3*F3</f>
        <v>22500</v>
      </c>
    </row>
    <row r="4" spans="1:11" s="7" customFormat="1">
      <c r="A4" s="8">
        <v>2</v>
      </c>
      <c r="B4" s="7" t="s">
        <v>28</v>
      </c>
      <c r="C4" s="16">
        <v>20</v>
      </c>
      <c r="D4" s="16">
        <v>20</v>
      </c>
      <c r="E4" s="16">
        <f t="shared" ref="E4:E5" si="0">SQRT((C4*C4)+(D4*D4))</f>
        <v>28.284271247461902</v>
      </c>
      <c r="F4" s="16">
        <v>80</v>
      </c>
      <c r="G4" s="16">
        <f t="shared" ref="G4:G5" si="1">D4</f>
        <v>20</v>
      </c>
      <c r="H4" s="16">
        <f>C4+D4+E4</f>
        <v>68.284271247461902</v>
      </c>
      <c r="I4" s="16">
        <f>(C4*D4)/2</f>
        <v>200</v>
      </c>
      <c r="J4" s="16">
        <f>(2*I4)+(H4*F4)</f>
        <v>5862.7416997969522</v>
      </c>
      <c r="K4" s="16">
        <f>I4*F4</f>
        <v>16000</v>
      </c>
    </row>
    <row r="5" spans="1:11" s="7" customFormat="1">
      <c r="A5" s="8">
        <v>3</v>
      </c>
      <c r="B5" s="7" t="s">
        <v>29</v>
      </c>
      <c r="C5" s="16">
        <v>10</v>
      </c>
      <c r="D5" s="16">
        <v>10</v>
      </c>
      <c r="E5" s="16">
        <f t="shared" si="0"/>
        <v>14.142135623730951</v>
      </c>
      <c r="F5" s="16">
        <v>80</v>
      </c>
      <c r="G5" s="16">
        <f t="shared" si="1"/>
        <v>10</v>
      </c>
      <c r="H5" s="16">
        <f>C5+D5+E5</f>
        <v>34.142135623730951</v>
      </c>
      <c r="I5" s="16">
        <f>(C5*D5)/2</f>
        <v>50</v>
      </c>
      <c r="J5" s="16">
        <f>(2*I5)+(H5*F5)</f>
        <v>2831.3708498984761</v>
      </c>
      <c r="K5" s="16">
        <f>I5*F5</f>
        <v>4000</v>
      </c>
    </row>
    <row r="7" spans="1:11" s="2" customFormat="1">
      <c r="A7" s="6"/>
      <c r="C7" s="2" t="s">
        <v>0</v>
      </c>
      <c r="D7" s="2" t="s">
        <v>1</v>
      </c>
      <c r="F7" s="4"/>
      <c r="G7" s="12"/>
      <c r="H7" s="2" t="s">
        <v>8</v>
      </c>
      <c r="I7" s="2" t="s">
        <v>11</v>
      </c>
      <c r="J7" s="2" t="s">
        <v>2</v>
      </c>
      <c r="K7" s="2" t="s">
        <v>3</v>
      </c>
    </row>
    <row r="8" spans="1:11" s="2" customFormat="1">
      <c r="A8" s="6"/>
      <c r="F8" s="4"/>
      <c r="G8" s="12"/>
      <c r="H8" s="2" t="s">
        <v>9</v>
      </c>
      <c r="I8" s="15" t="s">
        <v>46</v>
      </c>
      <c r="J8" s="2" t="s">
        <v>17</v>
      </c>
      <c r="K8" s="2" t="s">
        <v>45</v>
      </c>
    </row>
    <row r="9" spans="1:11">
      <c r="A9" s="6">
        <v>4</v>
      </c>
      <c r="B9" t="s">
        <v>5</v>
      </c>
      <c r="C9" s="17">
        <v>17</v>
      </c>
      <c r="D9" s="17">
        <v>50</v>
      </c>
      <c r="E9" s="17"/>
      <c r="F9" s="17"/>
      <c r="G9" s="17"/>
      <c r="H9" s="17">
        <f>2*3.14*C9</f>
        <v>106.76</v>
      </c>
      <c r="I9" s="17">
        <f>3.14*C9*C9</f>
        <v>907.46</v>
      </c>
      <c r="J9" s="17">
        <f>2*(I9)+(H9*D9)</f>
        <v>7152.92</v>
      </c>
      <c r="K9" s="17">
        <f>I9*D9</f>
        <v>45373</v>
      </c>
    </row>
    <row r="10" spans="1:11">
      <c r="A10" s="6">
        <v>5</v>
      </c>
      <c r="B10" t="s">
        <v>6</v>
      </c>
      <c r="C10" s="17">
        <v>15</v>
      </c>
      <c r="D10" s="17">
        <v>80</v>
      </c>
      <c r="E10" s="17"/>
      <c r="F10" s="17"/>
      <c r="G10" s="17"/>
      <c r="H10" s="17">
        <f>2*3.14*C10</f>
        <v>94.2</v>
      </c>
      <c r="I10" s="17">
        <f>3.14*C10*C10</f>
        <v>706.5</v>
      </c>
      <c r="J10" s="17">
        <f>2*(I10)+(H10*D10)</f>
        <v>8949</v>
      </c>
      <c r="K10" s="17">
        <f>I10*D10</f>
        <v>56520</v>
      </c>
    </row>
    <row r="11" spans="1:11">
      <c r="A11" s="6">
        <v>6</v>
      </c>
      <c r="B11" t="s">
        <v>7</v>
      </c>
      <c r="C11" s="17">
        <v>5</v>
      </c>
      <c r="D11" s="17">
        <v>80</v>
      </c>
      <c r="E11" s="17"/>
      <c r="F11" s="17"/>
      <c r="G11" s="17"/>
      <c r="H11" s="17">
        <f>2*3.14*C11</f>
        <v>31.400000000000002</v>
      </c>
      <c r="I11" s="17">
        <f>3.14*C11*C11</f>
        <v>78.5</v>
      </c>
      <c r="J11" s="17">
        <f>2*(I11)+(H11*D11)</f>
        <v>2669</v>
      </c>
      <c r="K11" s="17">
        <f>I11*D11</f>
        <v>6280</v>
      </c>
    </row>
    <row r="13" spans="1:11" s="2" customFormat="1">
      <c r="A13" s="6"/>
      <c r="C13" s="5" t="s">
        <v>21</v>
      </c>
      <c r="D13" s="5" t="s">
        <v>22</v>
      </c>
      <c r="E13" s="5"/>
      <c r="F13" s="5" t="s">
        <v>1</v>
      </c>
      <c r="G13" s="5" t="s">
        <v>18</v>
      </c>
      <c r="H13" s="5" t="s">
        <v>10</v>
      </c>
      <c r="I13" s="5" t="s">
        <v>11</v>
      </c>
      <c r="J13" s="5" t="s">
        <v>2</v>
      </c>
      <c r="K13" s="5" t="s">
        <v>3</v>
      </c>
    </row>
    <row r="14" spans="1:11" s="8" customFormat="1">
      <c r="C14" s="8" t="s">
        <v>4</v>
      </c>
      <c r="H14" s="8" t="s">
        <v>34</v>
      </c>
      <c r="I14" s="8" t="s">
        <v>35</v>
      </c>
      <c r="J14" s="8" t="s">
        <v>15</v>
      </c>
      <c r="K14" s="8" t="s">
        <v>16</v>
      </c>
    </row>
    <row r="15" spans="1:11" s="7" customFormat="1">
      <c r="A15" s="8">
        <v>7</v>
      </c>
      <c r="B15" s="7" t="s">
        <v>31</v>
      </c>
      <c r="C15" s="16">
        <v>30</v>
      </c>
      <c r="D15" s="16">
        <v>30</v>
      </c>
      <c r="E15" s="16"/>
      <c r="F15" s="16">
        <v>50</v>
      </c>
      <c r="G15" s="16">
        <v>26.96</v>
      </c>
      <c r="H15" s="16">
        <f>4*C15</f>
        <v>120</v>
      </c>
      <c r="I15" s="16">
        <f>C15*G15</f>
        <v>808.80000000000007</v>
      </c>
      <c r="J15" s="16">
        <f>(2*I15)+(H15*F15)</f>
        <v>7617.6</v>
      </c>
      <c r="K15" s="16">
        <f>I15*F15</f>
        <v>40440</v>
      </c>
    </row>
    <row r="16" spans="1:11" s="7" customFormat="1">
      <c r="A16" s="8">
        <v>8</v>
      </c>
      <c r="B16" s="7" t="s">
        <v>32</v>
      </c>
      <c r="C16" s="16">
        <v>25</v>
      </c>
      <c r="D16" s="16">
        <v>25</v>
      </c>
      <c r="E16" s="16"/>
      <c r="F16" s="16">
        <v>80</v>
      </c>
      <c r="G16" s="16">
        <v>22.46</v>
      </c>
      <c r="H16" s="16">
        <f t="shared" ref="H16:H17" si="2">4*C16</f>
        <v>100</v>
      </c>
      <c r="I16" s="16">
        <f t="shared" ref="I16:I17" si="3">C16*G16</f>
        <v>561.5</v>
      </c>
      <c r="J16" s="16">
        <f t="shared" ref="J16:J17" si="4">(2*I16)+(H16*F16)</f>
        <v>9123</v>
      </c>
      <c r="K16" s="16">
        <f t="shared" ref="K16:K17" si="5">I16*F16</f>
        <v>44920</v>
      </c>
    </row>
    <row r="17" spans="1:11" s="7" customFormat="1">
      <c r="A17" s="8">
        <v>9</v>
      </c>
      <c r="B17" s="7" t="s">
        <v>33</v>
      </c>
      <c r="C17" s="16">
        <v>10</v>
      </c>
      <c r="D17" s="16">
        <v>10</v>
      </c>
      <c r="E17" s="16"/>
      <c r="F17" s="16">
        <v>80</v>
      </c>
      <c r="G17" s="16">
        <v>8.99</v>
      </c>
      <c r="H17" s="16">
        <f t="shared" si="2"/>
        <v>40</v>
      </c>
      <c r="I17" s="16">
        <f t="shared" si="3"/>
        <v>89.9</v>
      </c>
      <c r="J17" s="16">
        <f t="shared" si="4"/>
        <v>3379.8</v>
      </c>
      <c r="K17" s="16">
        <f t="shared" si="5"/>
        <v>7192</v>
      </c>
    </row>
    <row r="18" spans="1:11">
      <c r="C18" s="1"/>
      <c r="D18" s="1"/>
      <c r="E18" s="1"/>
      <c r="F18" s="1"/>
      <c r="G18" s="1"/>
      <c r="H18" s="1"/>
      <c r="I18" s="1"/>
      <c r="J18" s="1"/>
    </row>
    <row r="19" spans="1:11" s="2" customFormat="1">
      <c r="A19" s="6"/>
      <c r="C19" s="2" t="s">
        <v>21</v>
      </c>
      <c r="D19" s="2" t="s">
        <v>22</v>
      </c>
      <c r="E19" s="4" t="s">
        <v>23</v>
      </c>
      <c r="F19" s="2" t="s">
        <v>1</v>
      </c>
      <c r="G19" s="2" t="s">
        <v>18</v>
      </c>
      <c r="H19" s="2" t="s">
        <v>10</v>
      </c>
      <c r="I19" s="2" t="s">
        <v>11</v>
      </c>
      <c r="J19" s="2" t="s">
        <v>2</v>
      </c>
      <c r="K19" s="2" t="s">
        <v>3</v>
      </c>
    </row>
    <row r="20" spans="1:11" s="2" customFormat="1">
      <c r="A20" s="6"/>
      <c r="E20" s="4"/>
      <c r="H20" s="2" t="s">
        <v>20</v>
      </c>
      <c r="I20" s="2" t="s">
        <v>19</v>
      </c>
      <c r="J20" s="2" t="s">
        <v>15</v>
      </c>
      <c r="K20" s="2" t="s">
        <v>16</v>
      </c>
    </row>
    <row r="21" spans="1:11">
      <c r="A21" s="6">
        <v>10</v>
      </c>
      <c r="B21" t="s">
        <v>24</v>
      </c>
      <c r="C21" s="17">
        <v>30</v>
      </c>
      <c r="D21" s="17">
        <v>30</v>
      </c>
      <c r="E21" s="17">
        <v>30</v>
      </c>
      <c r="F21" s="17">
        <v>50</v>
      </c>
      <c r="G21" s="17">
        <v>25.98</v>
      </c>
      <c r="H21" s="17">
        <f>C21+D21+E21</f>
        <v>90</v>
      </c>
      <c r="I21" s="17">
        <f>(C21*G21)/2</f>
        <v>389.7</v>
      </c>
      <c r="J21" s="17">
        <f>2*(I21)+(H21*F21)</f>
        <v>5279.4</v>
      </c>
      <c r="K21" s="17">
        <f>I21*F21</f>
        <v>19485</v>
      </c>
    </row>
    <row r="22" spans="1:11">
      <c r="A22" s="6">
        <v>11</v>
      </c>
      <c r="B22" t="s">
        <v>25</v>
      </c>
      <c r="C22" s="17">
        <v>25</v>
      </c>
      <c r="D22" s="17">
        <v>25</v>
      </c>
      <c r="E22" s="17">
        <v>25</v>
      </c>
      <c r="F22" s="17">
        <v>80</v>
      </c>
      <c r="G22" s="17">
        <v>21.65</v>
      </c>
      <c r="H22" s="17">
        <f t="shared" ref="H22:H23" si="6">C22+D22+E22</f>
        <v>75</v>
      </c>
      <c r="I22" s="17">
        <f>(C22*G22)/2</f>
        <v>270.625</v>
      </c>
      <c r="J22" s="17">
        <f t="shared" ref="J22:J23" si="7">2*(I22)+(H22*F22)</f>
        <v>6541.25</v>
      </c>
      <c r="K22" s="17">
        <f t="shared" ref="K22:K23" si="8">I22*F22</f>
        <v>21650</v>
      </c>
    </row>
    <row r="23" spans="1:11">
      <c r="A23" s="6">
        <v>12</v>
      </c>
      <c r="B23" t="s">
        <v>26</v>
      </c>
      <c r="C23" s="17">
        <v>10</v>
      </c>
      <c r="D23" s="17">
        <v>10</v>
      </c>
      <c r="E23" s="17">
        <v>10</v>
      </c>
      <c r="F23" s="17">
        <v>80</v>
      </c>
      <c r="G23" s="17">
        <v>8.66</v>
      </c>
      <c r="H23" s="17">
        <f t="shared" si="6"/>
        <v>30</v>
      </c>
      <c r="I23" s="17">
        <f>(C23*G23)/2</f>
        <v>43.3</v>
      </c>
      <c r="J23" s="17">
        <f t="shared" si="7"/>
        <v>2486.6</v>
      </c>
      <c r="K23" s="17">
        <f t="shared" si="8"/>
        <v>3464</v>
      </c>
    </row>
    <row r="24" spans="1:11">
      <c r="A24" s="12"/>
      <c r="C24" s="17"/>
      <c r="D24" s="17"/>
      <c r="E24" s="17"/>
      <c r="F24" s="17"/>
      <c r="G24" s="17"/>
      <c r="H24" s="17"/>
      <c r="I24" s="17"/>
      <c r="J24" s="17"/>
      <c r="K24" s="17"/>
    </row>
    <row r="25" spans="1:11">
      <c r="A25" s="12"/>
      <c r="C25" s="18" t="s">
        <v>4</v>
      </c>
      <c r="D25" s="18" t="s">
        <v>48</v>
      </c>
      <c r="E25" s="17"/>
      <c r="F25" s="17"/>
      <c r="G25" s="17"/>
      <c r="H25" s="18" t="s">
        <v>10</v>
      </c>
      <c r="I25" s="18" t="s">
        <v>11</v>
      </c>
      <c r="J25" s="17"/>
      <c r="K25" s="17"/>
    </row>
    <row r="26" spans="1:11">
      <c r="A26" s="12"/>
      <c r="B26" t="s">
        <v>47</v>
      </c>
      <c r="C26" s="17">
        <v>70</v>
      </c>
      <c r="D26" s="17">
        <v>20</v>
      </c>
      <c r="E26" s="17"/>
      <c r="F26" s="17"/>
      <c r="G26" s="17"/>
      <c r="H26" s="17">
        <f>(2*C26)+(2*D26)</f>
        <v>180</v>
      </c>
      <c r="I26" s="17">
        <f>C26*D26</f>
        <v>1400</v>
      </c>
      <c r="J26" s="17"/>
      <c r="K26" s="17"/>
    </row>
    <row r="27" spans="1:11">
      <c r="A27" s="12"/>
      <c r="B27" t="s">
        <v>49</v>
      </c>
      <c r="C27" s="17">
        <v>20</v>
      </c>
      <c r="D27" s="17">
        <v>20</v>
      </c>
      <c r="E27" s="17"/>
      <c r="F27" s="17"/>
      <c r="G27" s="17"/>
      <c r="H27" s="17">
        <f>(2*C27)+(2*D27)</f>
        <v>80</v>
      </c>
      <c r="I27" s="17">
        <f>C27*D27</f>
        <v>400</v>
      </c>
      <c r="J27" s="17"/>
      <c r="K27" s="17"/>
    </row>
    <row r="28" spans="1:11">
      <c r="A28" s="12"/>
      <c r="C28" s="17"/>
      <c r="D28" s="17"/>
      <c r="E28" s="17"/>
      <c r="F28" s="17"/>
      <c r="G28" s="17"/>
      <c r="H28" s="17"/>
      <c r="I28" s="17"/>
      <c r="J28" s="17"/>
      <c r="K28" s="17"/>
    </row>
    <row r="29" spans="1:11">
      <c r="A29" s="12"/>
      <c r="C29" s="17"/>
      <c r="D29" s="17"/>
      <c r="E29" s="17"/>
      <c r="F29" s="17"/>
      <c r="G29" s="17"/>
      <c r="H29" s="17"/>
      <c r="I29" s="17"/>
      <c r="J29" s="17"/>
      <c r="K29" s="17"/>
    </row>
    <row r="30" spans="1:11">
      <c r="A30" s="12"/>
      <c r="C30" s="17"/>
      <c r="D30" s="17"/>
      <c r="E30" s="17"/>
      <c r="F30" s="17"/>
      <c r="G30" s="17"/>
      <c r="H30" s="17"/>
      <c r="I30" s="17"/>
      <c r="J30" s="17"/>
      <c r="K30" s="17"/>
    </row>
    <row r="31" spans="1:11">
      <c r="A31" s="9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D32" s="9" t="s">
        <v>37</v>
      </c>
      <c r="F32" s="9" t="s">
        <v>39</v>
      </c>
      <c r="G32" s="9" t="s">
        <v>40</v>
      </c>
      <c r="H32" s="9" t="s">
        <v>38</v>
      </c>
      <c r="I32" s="9"/>
    </row>
    <row r="33" spans="1:10">
      <c r="A33" s="9">
        <v>1</v>
      </c>
      <c r="B33" s="7" t="s">
        <v>27</v>
      </c>
      <c r="D33" s="13">
        <f>(K3/100)*0.02</f>
        <v>4.5</v>
      </c>
      <c r="F33" t="s">
        <v>41</v>
      </c>
      <c r="G33" t="s">
        <v>41</v>
      </c>
      <c r="H33" t="s">
        <v>41</v>
      </c>
    </row>
    <row r="34" spans="1:10">
      <c r="A34" s="9">
        <v>2</v>
      </c>
      <c r="B34" s="7" t="s">
        <v>28</v>
      </c>
      <c r="D34" s="10">
        <f>(K4/100)*0.02</f>
        <v>3.2</v>
      </c>
      <c r="F34" t="s">
        <v>41</v>
      </c>
      <c r="G34" t="s">
        <v>41</v>
      </c>
      <c r="H34" s="21" t="s">
        <v>52</v>
      </c>
    </row>
    <row r="35" spans="1:10">
      <c r="A35" s="9">
        <v>3</v>
      </c>
      <c r="B35" s="7" t="s">
        <v>29</v>
      </c>
      <c r="D35" s="10">
        <f>(K5/100)*0.02</f>
        <v>0.8</v>
      </c>
      <c r="F35" t="s">
        <v>41</v>
      </c>
      <c r="G35" t="s">
        <v>42</v>
      </c>
      <c r="H35" t="s">
        <v>42</v>
      </c>
    </row>
    <row r="36" spans="1:10">
      <c r="A36" s="9">
        <v>4</v>
      </c>
      <c r="B36" t="s">
        <v>5</v>
      </c>
      <c r="D36" s="10">
        <f>(K9/100)*0.02</f>
        <v>9.0746000000000002</v>
      </c>
      <c r="F36" t="s">
        <v>42</v>
      </c>
      <c r="G36" t="s">
        <v>41</v>
      </c>
      <c r="H36" t="s">
        <v>41</v>
      </c>
    </row>
    <row r="37" spans="1:10">
      <c r="A37" s="9">
        <v>5</v>
      </c>
      <c r="B37" t="s">
        <v>6</v>
      </c>
      <c r="D37" s="10">
        <f>(K10/100)*0.02</f>
        <v>11.304</v>
      </c>
      <c r="F37" t="s">
        <v>41</v>
      </c>
      <c r="G37" t="s">
        <v>41</v>
      </c>
      <c r="H37" t="s">
        <v>41</v>
      </c>
    </row>
    <row r="38" spans="1:10">
      <c r="A38" s="9">
        <v>6</v>
      </c>
      <c r="B38" t="s">
        <v>7</v>
      </c>
      <c r="D38" s="10">
        <f>(K11/100)*0.02</f>
        <v>1.256</v>
      </c>
      <c r="F38" t="s">
        <v>41</v>
      </c>
      <c r="G38" t="s">
        <v>42</v>
      </c>
      <c r="H38" t="s">
        <v>42</v>
      </c>
    </row>
    <row r="39" spans="1:10">
      <c r="A39" s="9">
        <v>7</v>
      </c>
      <c r="B39" s="7" t="s">
        <v>31</v>
      </c>
      <c r="D39" s="10">
        <f>(K15/100)*0.02</f>
        <v>8.0879999999999992</v>
      </c>
      <c r="F39" t="s">
        <v>42</v>
      </c>
      <c r="G39" t="s">
        <v>41</v>
      </c>
      <c r="H39" t="s">
        <v>41</v>
      </c>
    </row>
    <row r="40" spans="1:10">
      <c r="A40" s="9">
        <v>8</v>
      </c>
      <c r="B40" s="7" t="s">
        <v>32</v>
      </c>
      <c r="D40" s="10">
        <f>(K16/100)*0.02</f>
        <v>8.984</v>
      </c>
      <c r="F40" t="s">
        <v>41</v>
      </c>
      <c r="G40" t="s">
        <v>41</v>
      </c>
      <c r="H40" t="s">
        <v>41</v>
      </c>
    </row>
    <row r="41" spans="1:10">
      <c r="A41" s="9">
        <v>9</v>
      </c>
      <c r="B41" s="7" t="s">
        <v>33</v>
      </c>
      <c r="D41" s="10">
        <f>(K17/100)*0.02</f>
        <v>1.4384000000000001</v>
      </c>
      <c r="F41" t="s">
        <v>41</v>
      </c>
      <c r="G41" t="s">
        <v>41</v>
      </c>
      <c r="H41" t="s">
        <v>42</v>
      </c>
    </row>
    <row r="42" spans="1:10">
      <c r="A42" s="9">
        <v>10</v>
      </c>
      <c r="B42" t="s">
        <v>24</v>
      </c>
      <c r="D42" s="10">
        <f>(K21/100)*0.02</f>
        <v>3.8969999999999998</v>
      </c>
      <c r="F42" t="s">
        <v>41</v>
      </c>
      <c r="G42" t="s">
        <v>41</v>
      </c>
      <c r="H42" t="s">
        <v>41</v>
      </c>
    </row>
    <row r="43" spans="1:10">
      <c r="A43" s="9">
        <v>11</v>
      </c>
      <c r="B43" t="s">
        <v>25</v>
      </c>
      <c r="D43" s="10">
        <f>(K22/100)*0.02</f>
        <v>4.33</v>
      </c>
      <c r="F43" t="s">
        <v>41</v>
      </c>
      <c r="G43" t="s">
        <v>41</v>
      </c>
      <c r="H43" t="s">
        <v>41</v>
      </c>
    </row>
    <row r="44" spans="1:10">
      <c r="A44" s="9">
        <v>12</v>
      </c>
      <c r="B44" t="s">
        <v>26</v>
      </c>
      <c r="D44" s="10">
        <f>(K23/100)*0.02</f>
        <v>0.69279999999999997</v>
      </c>
      <c r="F44" t="s">
        <v>41</v>
      </c>
      <c r="G44" t="s">
        <v>42</v>
      </c>
      <c r="H44" t="s">
        <v>42</v>
      </c>
    </row>
    <row r="45" spans="1:10">
      <c r="A45" s="9"/>
    </row>
    <row r="46" spans="1:10">
      <c r="B46" t="s">
        <v>12</v>
      </c>
      <c r="C46" s="19" t="s">
        <v>14</v>
      </c>
      <c r="D46" s="19"/>
      <c r="E46" s="19"/>
      <c r="F46" s="19"/>
      <c r="I46" t="s">
        <v>13</v>
      </c>
    </row>
    <row r="47" spans="1:10">
      <c r="B47">
        <v>1</v>
      </c>
      <c r="C47" s="21">
        <v>2</v>
      </c>
      <c r="D47" s="14">
        <v>5</v>
      </c>
      <c r="E47">
        <v>9</v>
      </c>
      <c r="F47" s="14">
        <v>10</v>
      </c>
      <c r="G47" t="s">
        <v>50</v>
      </c>
      <c r="I47" s="11" t="s">
        <v>44</v>
      </c>
      <c r="J47" t="s">
        <v>43</v>
      </c>
    </row>
    <row r="48" spans="1:10">
      <c r="A48" s="11"/>
      <c r="C48" s="10">
        <f>LOOKUP(C47,$A$33:$A$44,$D$33:$D$44)</f>
        <v>3.2</v>
      </c>
      <c r="D48" s="10">
        <f t="shared" ref="D48:F48" si="9">LOOKUP(D47,$A$33:$A$44,$D$33:$D$44)</f>
        <v>11.304</v>
      </c>
      <c r="E48" s="10">
        <f t="shared" si="9"/>
        <v>1.4384000000000001</v>
      </c>
      <c r="F48" s="10">
        <f t="shared" si="9"/>
        <v>3.8969999999999998</v>
      </c>
      <c r="H48">
        <f>COUNTIF($C$47:$F$56,"1")</f>
        <v>2</v>
      </c>
      <c r="I48" s="11">
        <v>1</v>
      </c>
      <c r="J48">
        <f>H48*2</f>
        <v>4</v>
      </c>
    </row>
    <row r="49" spans="1:10">
      <c r="B49">
        <v>2</v>
      </c>
      <c r="C49" s="14">
        <v>1</v>
      </c>
      <c r="D49">
        <v>4</v>
      </c>
      <c r="E49" s="14">
        <v>8</v>
      </c>
      <c r="F49">
        <v>12</v>
      </c>
      <c r="H49">
        <f>COUNTIF($C$47:$F$56,"2")</f>
        <v>1</v>
      </c>
      <c r="I49" s="11">
        <v>2</v>
      </c>
      <c r="J49">
        <f t="shared" ref="J49:J59" si="10">H49*2</f>
        <v>2</v>
      </c>
    </row>
    <row r="50" spans="1:10">
      <c r="A50" s="11"/>
      <c r="C50" s="10">
        <f>LOOKUP(C49,$A$33:$A$44,$D$33:$D$44)</f>
        <v>4.5</v>
      </c>
      <c r="D50" s="10">
        <f t="shared" ref="D50" si="11">LOOKUP(D49,$A$33:$A$44,$D$33:$D$44)</f>
        <v>9.0746000000000002</v>
      </c>
      <c r="E50" s="10">
        <f t="shared" ref="E50" si="12">LOOKUP(E49,$A$33:$A$44,$D$33:$D$44)</f>
        <v>8.984</v>
      </c>
      <c r="F50" s="10">
        <f t="shared" ref="F50" si="13">LOOKUP(F49,$A$33:$A$44,$D$33:$D$44)</f>
        <v>0.69279999999999997</v>
      </c>
      <c r="H50">
        <f>COUNTIF($C$47:$F$56,"3")</f>
        <v>2</v>
      </c>
      <c r="I50" s="11">
        <v>3</v>
      </c>
      <c r="J50">
        <f t="shared" si="10"/>
        <v>4</v>
      </c>
    </row>
    <row r="51" spans="1:10">
      <c r="B51">
        <v>3</v>
      </c>
      <c r="C51">
        <v>3</v>
      </c>
      <c r="D51" s="14">
        <v>5</v>
      </c>
      <c r="E51" s="14">
        <v>8</v>
      </c>
      <c r="F51">
        <v>12</v>
      </c>
      <c r="H51">
        <f>COUNTIF($C$47:$F$56,"4")</f>
        <v>2</v>
      </c>
      <c r="I51" s="11">
        <v>4</v>
      </c>
      <c r="J51">
        <f t="shared" si="10"/>
        <v>4</v>
      </c>
    </row>
    <row r="52" spans="1:10">
      <c r="A52" s="11"/>
      <c r="C52" s="10">
        <f>LOOKUP(C51,$A$33:$A$44,$D$33:$D$44)</f>
        <v>0.8</v>
      </c>
      <c r="D52" s="10">
        <f t="shared" ref="D52" si="14">LOOKUP(D51,$A$33:$A$44,$D$33:$D$44)</f>
        <v>11.304</v>
      </c>
      <c r="E52" s="10">
        <f t="shared" ref="E52" si="15">LOOKUP(E51,$A$33:$A$44,$D$33:$D$44)</f>
        <v>8.984</v>
      </c>
      <c r="F52" s="10">
        <f t="shared" ref="F52" si="16">LOOKUP(F51,$A$33:$A$44,$D$33:$D$44)</f>
        <v>0.69279999999999997</v>
      </c>
      <c r="H52">
        <f>COUNTIF($C$47:$F$56,"5")</f>
        <v>2</v>
      </c>
      <c r="I52" s="11">
        <v>5</v>
      </c>
      <c r="J52">
        <f t="shared" si="10"/>
        <v>4</v>
      </c>
    </row>
    <row r="53" spans="1:10">
      <c r="B53">
        <v>4</v>
      </c>
      <c r="C53" s="14">
        <v>1</v>
      </c>
      <c r="D53">
        <v>6</v>
      </c>
      <c r="E53">
        <v>7</v>
      </c>
      <c r="F53" s="14">
        <v>11</v>
      </c>
      <c r="H53">
        <f>COUNTIF($C$47:$F$56,"6")</f>
        <v>1</v>
      </c>
      <c r="I53" s="11">
        <v>6</v>
      </c>
      <c r="J53">
        <f t="shared" si="10"/>
        <v>2</v>
      </c>
    </row>
    <row r="54" spans="1:10">
      <c r="A54" s="11"/>
      <c r="C54" s="10">
        <f>LOOKUP(C53,$A$33:$A$44,$D$33:$D$44)</f>
        <v>4.5</v>
      </c>
      <c r="D54" s="10">
        <f t="shared" ref="D54" si="17">LOOKUP(D53,$A$33:$A$44,$D$33:$D$44)</f>
        <v>1.256</v>
      </c>
      <c r="E54" s="10">
        <f t="shared" ref="E54" si="18">LOOKUP(E53,$A$33:$A$44,$D$33:$D$44)</f>
        <v>8.0879999999999992</v>
      </c>
      <c r="F54" s="10">
        <f t="shared" ref="F54" si="19">LOOKUP(F53,$A$33:$A$44,$D$33:$D$44)</f>
        <v>4.33</v>
      </c>
      <c r="H54">
        <f>COUNTIF($C$47:$F$56,"7")</f>
        <v>2</v>
      </c>
      <c r="I54" s="11">
        <v>7</v>
      </c>
      <c r="J54">
        <f t="shared" si="10"/>
        <v>4</v>
      </c>
    </row>
    <row r="55" spans="1:10">
      <c r="B55">
        <v>5</v>
      </c>
      <c r="C55">
        <v>3</v>
      </c>
      <c r="D55">
        <v>4</v>
      </c>
      <c r="E55">
        <v>7</v>
      </c>
      <c r="F55" s="14">
        <v>11</v>
      </c>
      <c r="G55" t="s">
        <v>51</v>
      </c>
      <c r="H55">
        <f>COUNTIF($C$47:$F$56,"8")</f>
        <v>2</v>
      </c>
      <c r="I55" s="11">
        <v>8</v>
      </c>
      <c r="J55">
        <f t="shared" si="10"/>
        <v>4</v>
      </c>
    </row>
    <row r="56" spans="1:10">
      <c r="C56" s="10">
        <f>LOOKUP(C55,$A$33:$A$44,$D$33:$D$44)</f>
        <v>0.8</v>
      </c>
      <c r="D56" s="10">
        <f t="shared" ref="D56" si="20">LOOKUP(D55,$A$33:$A$44,$D$33:$D$44)</f>
        <v>9.0746000000000002</v>
      </c>
      <c r="E56" s="10">
        <f t="shared" ref="E56" si="21">LOOKUP(E55,$A$33:$A$44,$D$33:$D$44)</f>
        <v>8.0879999999999992</v>
      </c>
      <c r="F56" s="10">
        <f t="shared" ref="F56" si="22">LOOKUP(F55,$A$33:$A$44,$D$33:$D$44)</f>
        <v>4.33</v>
      </c>
      <c r="H56">
        <f>COUNTIF($C$47:$F$56,"9")</f>
        <v>1</v>
      </c>
      <c r="I56" s="11">
        <v>9</v>
      </c>
      <c r="J56">
        <f t="shared" si="10"/>
        <v>2</v>
      </c>
    </row>
    <row r="57" spans="1:10">
      <c r="H57">
        <f>COUNTIF($C$47:$F$56,"10")</f>
        <v>1</v>
      </c>
      <c r="I57" s="11">
        <v>10</v>
      </c>
      <c r="J57">
        <f t="shared" si="10"/>
        <v>2</v>
      </c>
    </row>
    <row r="58" spans="1:10">
      <c r="H58">
        <f>COUNTIF($C$47:$F$56,"11")</f>
        <v>2</v>
      </c>
      <c r="I58" s="11">
        <v>11</v>
      </c>
      <c r="J58">
        <f t="shared" si="10"/>
        <v>4</v>
      </c>
    </row>
    <row r="59" spans="1:10">
      <c r="H59">
        <f>COUNTIF($C$47:$F$56,"12")</f>
        <v>2</v>
      </c>
      <c r="I59" s="11">
        <v>12</v>
      </c>
      <c r="J59">
        <f t="shared" si="10"/>
        <v>4</v>
      </c>
    </row>
  </sheetData>
  <mergeCells count="2">
    <mergeCell ref="C46:F46"/>
    <mergeCell ref="A1:A2"/>
  </mergeCells>
  <phoneticPr fontId="5" type="noConversion"/>
  <conditionalFormatting sqref="F33:H44 G47">
    <cfRule type="cellIs" dxfId="5" priority="4" operator="equal">
      <formula>"y"</formula>
    </cfRule>
    <cfRule type="cellIs" dxfId="4" priority="5" operator="equal">
      <formula>"n"</formula>
    </cfRule>
    <cfRule type="cellIs" dxfId="3" priority="6" operator="equal">
      <formula>"""n"""</formula>
    </cfRule>
  </conditionalFormatting>
  <printOptions gridLines="1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jrosen</dc:creator>
  <cp:lastModifiedBy>jrosen</cp:lastModifiedBy>
  <cp:lastPrinted>2016-05-23T16:09:38Z</cp:lastPrinted>
  <dcterms:created xsi:type="dcterms:W3CDTF">2016-01-06T13:47:15Z</dcterms:created>
  <dcterms:modified xsi:type="dcterms:W3CDTF">2016-06-02T12:15:30Z</dcterms:modified>
</cp:coreProperties>
</file>